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R:\IB\Deal Folders\2025\GIB-2025-Descent\Working Files\2. Analysis\2026.01.27 Allocations\"/>
    </mc:Choice>
  </mc:AlternateContent>
  <xr:revisionPtr revIDLastSave="0" documentId="13_ncr:1_{76AD5727-DBA7-439A-9DEB-C2984066CEA1}" xr6:coauthVersionLast="47" xr6:coauthVersionMax="47" xr10:uidLastSave="{00000000-0000-0000-0000-000000000000}"/>
  <bookViews>
    <workbookView xWindow="28680" yWindow="-120" windowWidth="29040" windowHeight="15720" xr2:uid="{442764BB-588E-4EE3-83CE-6186CE5A89EC}"/>
  </bookViews>
  <sheets>
    <sheet name="Input" sheetId="2" r:id="rId1"/>
    <sheet name="Allocations" sheetId="1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Q62" i="1" s="1"/>
  <c r="D10" i="1"/>
  <c r="D11" i="1"/>
  <c r="D9" i="1"/>
  <c r="D12" i="2"/>
  <c r="D13" i="2"/>
  <c r="D11" i="2"/>
  <c r="Q64" i="1"/>
  <c r="Q66" i="1" s="1"/>
  <c r="Q67" i="1" s="1"/>
  <c r="Q69" i="1" l="1"/>
  <c r="G11" i="1" l="1"/>
  <c r="G10" i="1"/>
  <c r="G9" i="1"/>
  <c r="P41" i="1"/>
  <c r="P40" i="1"/>
  <c r="Q42" i="1"/>
  <c r="L11" i="1"/>
  <c r="P53" i="1" s="1"/>
  <c r="L10" i="1"/>
  <c r="P52" i="1" s="1"/>
  <c r="L9" i="1"/>
  <c r="P47" i="1" s="1"/>
  <c r="L8" i="1"/>
  <c r="P46" i="1" s="1"/>
  <c r="P54" i="1" l="1"/>
  <c r="P48" i="1"/>
  <c r="Q47" i="1" l="1"/>
  <c r="Q28" i="1" s="1"/>
  <c r="P28" i="1" s="1"/>
  <c r="P19" i="1" s="1"/>
  <c r="H11" i="2" s="1"/>
  <c r="Q53" i="1"/>
  <c r="Q30" i="1" s="1"/>
  <c r="P30" i="1" s="1"/>
  <c r="P21" i="1" s="1"/>
  <c r="Q52" i="1"/>
  <c r="Q29" i="1" s="1"/>
  <c r="P29" i="1" s="1"/>
  <c r="P20" i="1" s="1"/>
  <c r="Q46" i="1"/>
  <c r="Q20" i="1" l="1"/>
  <c r="I12" i="2" s="1"/>
  <c r="H12" i="2"/>
  <c r="Q21" i="1"/>
  <c r="I13" i="2" s="1"/>
  <c r="H13" i="2"/>
  <c r="Q19" i="1"/>
  <c r="I11" i="2" s="1"/>
  <c r="Q48" i="1"/>
  <c r="Q27" i="1"/>
  <c r="Q54" i="1"/>
  <c r="P27" i="1" l="1"/>
  <c r="Q31" i="1"/>
  <c r="P18" i="1" l="1"/>
  <c r="P17" i="1"/>
  <c r="P31" i="1"/>
  <c r="P22" i="1"/>
  <c r="Q17" i="1" l="1"/>
  <c r="I21" i="2" s="1"/>
  <c r="H21" i="2"/>
  <c r="Q18" i="1"/>
  <c r="I22" i="2" s="1"/>
  <c r="H22" i="2"/>
  <c r="Q22" i="1" l="1"/>
  <c r="I26" i="2"/>
  <c r="H26" i="2"/>
</calcChain>
</file>

<file path=xl/sharedStrings.xml><?xml version="1.0" encoding="utf-8"?>
<sst xmlns="http://schemas.openxmlformats.org/spreadsheetml/2006/main" count="81" uniqueCount="51">
  <si>
    <t>1L Convertible Debentures</t>
  </si>
  <si>
    <t>2L Notes due 2029</t>
  </si>
  <si>
    <t>2L Notes due 2030</t>
  </si>
  <si>
    <t>Accrued Interest</t>
  </si>
  <si>
    <t>Total</t>
  </si>
  <si>
    <t>Principal</t>
  </si>
  <si>
    <t>Principal + 
Accrued Interest</t>
  </si>
  <si>
    <t>Creditor Splits</t>
  </si>
  <si>
    <t>1L</t>
  </si>
  <si>
    <t>2L</t>
  </si>
  <si>
    <t>%</t>
  </si>
  <si>
    <t>Inputs</t>
  </si>
  <si>
    <t>1L Creditor Splits</t>
  </si>
  <si>
    <t>2L Creditor Splits</t>
  </si>
  <si>
    <t>ERO</t>
  </si>
  <si>
    <t>Tranche</t>
  </si>
  <si>
    <t>Face Value Excl. Accrued Interest</t>
  </si>
  <si>
    <t>Detailed Creditor Splits</t>
  </si>
  <si>
    <t>Ownership</t>
  </si>
  <si>
    <t>Tranche 
Ownership</t>
  </si>
  <si>
    <t>% of Tot. ERO</t>
  </si>
  <si>
    <t>1L Notes due 2028</t>
  </si>
  <si>
    <t>Convertible Debentures Shares Calc</t>
  </si>
  <si>
    <t>(x) 50,000</t>
  </si>
  <si>
    <t>ADSs Held</t>
  </si>
  <si>
    <t>Common Equivalent Shares Held from ADS</t>
  </si>
  <si>
    <t>% of Total 1L Convert</t>
  </si>
  <si>
    <t>Total % Held by 1L Convert</t>
  </si>
  <si>
    <t>Total Outstanding Face Value</t>
  </si>
  <si>
    <t>% of $600MM ERO</t>
  </si>
  <si>
    <t>Maximum Allocation of $600MM ERO (USD Funding Amount)</t>
  </si>
  <si>
    <t xml:space="preserve">             </t>
  </si>
  <si>
    <t>ADSs Attributable to Convertible Debenture Conversion</t>
  </si>
  <si>
    <t>Local Shares Attributable to Convertible Debenture Conversion</t>
  </si>
  <si>
    <t>Total Outstanding ADSs / Local Shares</t>
  </si>
  <si>
    <t>Input Number of ADS / Local Share Holdings Below</t>
  </si>
  <si>
    <t>Aggregate Maximum Allocation of $600MM ERO (USD Funding Amount):</t>
  </si>
  <si>
    <t>1L Convertible Debentures - ADS</t>
  </si>
  <si>
    <t>1L Convertible Debentures - Local Shares</t>
  </si>
  <si>
    <t>Local Shares Held</t>
  </si>
  <si>
    <t>Memo: Supporting Calculations</t>
  </si>
  <si>
    <t>Memo: Outstanding Face Value</t>
  </si>
  <si>
    <t>1L Convert Local Shares</t>
  </si>
  <si>
    <t>Input USD Holdings Face Amount Below</t>
  </si>
  <si>
    <t>1L / 2L Notes – Input USD Holdings Face Value Amount</t>
  </si>
  <si>
    <t>Convertible Debentures – Input ADS / Local Share Holdings</t>
  </si>
  <si>
    <t>$600MM ERO Allocations Calculator</t>
  </si>
  <si>
    <r>
      <rPr>
        <b/>
        <i/>
        <u/>
        <sz val="10"/>
        <color rgb="FFFF0000"/>
        <rFont val="Arial"/>
        <family val="2"/>
      </rPr>
      <t>Note:</t>
    </r>
    <r>
      <rPr>
        <b/>
        <i/>
        <sz val="10"/>
        <color rgb="FFFF0000"/>
        <rFont val="Arial"/>
        <family val="2"/>
      </rPr>
      <t xml:space="preserve"> use column H to determine the maximium ERO amount for which you may subscribe </t>
    </r>
  </si>
  <si>
    <t xml:space="preserve">Holders may input below the face value of their 1L / 2L note holdings and ADS / local shares attributable to convertible debenture conversion to determine the maximum USD funding amount they may allocate on account of the $600MM ERO (column H). </t>
  </si>
  <si>
    <t>Allocation</t>
  </si>
  <si>
    <t>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</si>
</sst>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_);\(&quot;$&quot;#,##0\);#,###\–_);@_)"/>
    <numFmt numFmtId="165" formatCode="#,##0_);\(#,##0\);#,###\–_);@_)"/>
    <numFmt numFmtId="166" formatCode="0.0%_);\(0.0%\);\–_);@_)"/>
    <numFmt numFmtId="167" formatCode="0.00%_);\(0.00%\);\–_);@_)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ck">
        <color theme="0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1" xfId="0" applyFont="1" applyFill="1" applyBorder="1" applyAlignment="1">
      <alignment horizontal="center"/>
    </xf>
    <xf numFmtId="165" fontId="1" fillId="0" borderId="6" xfId="0" applyNumberFormat="1" applyFont="1" applyBorder="1"/>
    <xf numFmtId="0" fontId="1" fillId="0" borderId="4" xfId="0" applyFont="1" applyBorder="1" applyAlignment="1">
      <alignment horizontal="left" indent="1"/>
    </xf>
    <xf numFmtId="0" fontId="2" fillId="3" borderId="1" xfId="0" applyFont="1" applyFill="1" applyBorder="1" applyAlignment="1">
      <alignment horizontal="centerContinuous"/>
    </xf>
    <xf numFmtId="165" fontId="3" fillId="2" borderId="3" xfId="0" applyNumberFormat="1" applyFont="1" applyFill="1" applyBorder="1"/>
    <xf numFmtId="0" fontId="1" fillId="0" borderId="8" xfId="0" applyFont="1" applyFill="1" applyBorder="1" applyAlignment="1">
      <alignment horizontal="center" wrapText="1"/>
    </xf>
    <xf numFmtId="164" fontId="4" fillId="0" borderId="4" xfId="0" applyNumberFormat="1" applyFont="1" applyBorder="1"/>
    <xf numFmtId="0" fontId="2" fillId="5" borderId="1" xfId="0" applyFont="1" applyFill="1" applyBorder="1" applyAlignment="1">
      <alignment horizontal="centerContinuous"/>
    </xf>
    <xf numFmtId="164" fontId="6" fillId="0" borderId="4" xfId="0" applyNumberFormat="1" applyFont="1" applyBorder="1"/>
    <xf numFmtId="0" fontId="1" fillId="0" borderId="1" xfId="0" applyFont="1" applyBorder="1" applyAlignment="1">
      <alignment horizontal="center" wrapText="1"/>
    </xf>
    <xf numFmtId="167" fontId="3" fillId="0" borderId="0" xfId="0" applyNumberFormat="1" applyFont="1"/>
    <xf numFmtId="167" fontId="5" fillId="0" borderId="0" xfId="0" applyNumberFormat="1" applyFont="1"/>
    <xf numFmtId="0" fontId="2" fillId="7" borderId="1" xfId="0" applyFont="1" applyFill="1" applyBorder="1" applyAlignment="1">
      <alignment horizontal="centerContinuous"/>
    </xf>
    <xf numFmtId="165" fontId="3" fillId="0" borderId="0" xfId="0" applyNumberFormat="1" applyFont="1"/>
    <xf numFmtId="7" fontId="1" fillId="0" borderId="4" xfId="0" applyNumberFormat="1" applyFont="1" applyBorder="1"/>
    <xf numFmtId="0" fontId="0" fillId="0" borderId="0" xfId="0" applyFont="1"/>
    <xf numFmtId="0" fontId="0" fillId="0" borderId="11" xfId="0" applyFont="1" applyBorder="1"/>
    <xf numFmtId="0" fontId="0" fillId="0" borderId="9" xfId="0" applyFont="1" applyBorder="1"/>
    <xf numFmtId="0" fontId="0" fillId="0" borderId="0" xfId="0" applyFont="1" applyBorder="1"/>
    <xf numFmtId="0" fontId="0" fillId="0" borderId="2" xfId="0" applyFont="1" applyBorder="1"/>
    <xf numFmtId="0" fontId="0" fillId="0" borderId="7" xfId="0" applyFont="1" applyBorder="1"/>
    <xf numFmtId="0" fontId="0" fillId="0" borderId="10" xfId="0" applyFont="1" applyBorder="1"/>
    <xf numFmtId="0" fontId="0" fillId="0" borderId="5" xfId="0" applyFont="1" applyBorder="1"/>
    <xf numFmtId="166" fontId="0" fillId="0" borderId="0" xfId="0" applyNumberFormat="1" applyFont="1"/>
    <xf numFmtId="164" fontId="0" fillId="0" borderId="0" xfId="0" applyNumberFormat="1" applyFont="1"/>
    <xf numFmtId="0" fontId="0" fillId="4" borderId="0" xfId="0" applyFont="1" applyFill="1" applyBorder="1"/>
    <xf numFmtId="165" fontId="0" fillId="0" borderId="0" xfId="0" applyNumberFormat="1" applyFont="1"/>
    <xf numFmtId="0" fontId="1" fillId="0" borderId="4" xfId="0" applyFont="1" applyBorder="1" applyAlignment="1">
      <alignment horizontal="left" vertical="center" indent="1"/>
    </xf>
    <xf numFmtId="0" fontId="0" fillId="0" borderId="0" xfId="0" applyFont="1" applyAlignment="1">
      <alignment vertical="center"/>
    </xf>
    <xf numFmtId="0" fontId="1" fillId="8" borderId="1" xfId="0" applyFont="1" applyFill="1" applyBorder="1" applyAlignment="1">
      <alignment horizontal="centerContinuous"/>
    </xf>
    <xf numFmtId="0" fontId="1" fillId="8" borderId="0" xfId="0" applyFont="1" applyFill="1" applyAlignment="1">
      <alignment horizontal="center" wrapText="1"/>
    </xf>
    <xf numFmtId="0" fontId="0" fillId="0" borderId="12" xfId="0" applyFont="1" applyBorder="1"/>
    <xf numFmtId="164" fontId="3" fillId="0" borderId="0" xfId="0" applyNumberFormat="1" applyFont="1"/>
    <xf numFmtId="164" fontId="1" fillId="0" borderId="6" xfId="0" applyNumberFormat="1" applyFont="1" applyBorder="1"/>
    <xf numFmtId="0" fontId="0" fillId="0" borderId="4" xfId="0" applyFont="1" applyBorder="1"/>
    <xf numFmtId="0" fontId="1" fillId="0" borderId="0" xfId="0" applyFont="1" applyFill="1" applyBorder="1" applyAlignment="1">
      <alignment horizontal="left" indent="1"/>
    </xf>
    <xf numFmtId="167" fontId="0" fillId="0" borderId="0" xfId="0" applyNumberFormat="1" applyFont="1"/>
    <xf numFmtId="0" fontId="1" fillId="0" borderId="0" xfId="0" applyFont="1" applyBorder="1" applyAlignment="1">
      <alignment horizontal="left" indent="1"/>
    </xf>
    <xf numFmtId="167" fontId="1" fillId="0" borderId="4" xfId="0" applyNumberFormat="1" applyFont="1" applyBorder="1"/>
    <xf numFmtId="0" fontId="1" fillId="8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Continuous"/>
    </xf>
    <xf numFmtId="0" fontId="1" fillId="9" borderId="0" xfId="0" applyFont="1" applyFill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2" fillId="10" borderId="0" xfId="0" applyFont="1" applyFill="1" applyAlignment="1">
      <alignment horizontal="centerContinuous"/>
    </xf>
    <xf numFmtId="0" fontId="0" fillId="10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7" borderId="0" xfId="0" applyFont="1" applyFill="1"/>
    <xf numFmtId="0" fontId="2" fillId="7" borderId="0" xfId="0" applyFont="1" applyFill="1"/>
    <xf numFmtId="165" fontId="1" fillId="0" borderId="4" xfId="0" applyNumberFormat="1" applyFont="1" applyBorder="1"/>
    <xf numFmtId="0" fontId="0" fillId="0" borderId="14" xfId="0" applyFont="1" applyBorder="1"/>
    <xf numFmtId="0" fontId="1" fillId="0" borderId="13" xfId="0" applyFont="1" applyBorder="1" applyAlignment="1">
      <alignment horizontal="left" indent="1"/>
    </xf>
    <xf numFmtId="166" fontId="1" fillId="0" borderId="0" xfId="0" applyNumberFormat="1" applyFont="1" applyBorder="1"/>
    <xf numFmtId="165" fontId="7" fillId="0" borderId="3" xfId="0" applyNumberFormat="1" applyFont="1" applyBorder="1"/>
    <xf numFmtId="0" fontId="6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7" fontId="1" fillId="0" borderId="15" xfId="0" applyNumberFormat="1" applyFont="1" applyBorder="1"/>
    <xf numFmtId="167" fontId="1" fillId="0" borderId="0" xfId="0" applyNumberFormat="1" applyFont="1" applyBorder="1"/>
    <xf numFmtId="165" fontId="0" fillId="0" borderId="0" xfId="0" applyNumberForma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0" xfId="0" applyFont="1"/>
    <xf numFmtId="165" fontId="5" fillId="0" borderId="0" xfId="0" applyNumberFormat="1" applyFont="1"/>
    <xf numFmtId="164" fontId="5" fillId="0" borderId="0" xfId="0" applyNumberFormat="1" applyFont="1"/>
    <xf numFmtId="0" fontId="1" fillId="0" borderId="1" xfId="0" applyFont="1" applyFill="1" applyBorder="1" applyAlignment="1">
      <alignment horizontal="center" wrapText="1"/>
    </xf>
    <xf numFmtId="164" fontId="3" fillId="2" borderId="3" xfId="0" applyNumberFormat="1" applyFont="1" applyFill="1" applyBorder="1"/>
    <xf numFmtId="0" fontId="7" fillId="0" borderId="0" xfId="0" applyFont="1" applyFill="1"/>
    <xf numFmtId="164" fontId="5" fillId="0" borderId="0" xfId="0" applyNumberFormat="1" applyFont="1" applyFill="1"/>
    <xf numFmtId="0" fontId="1" fillId="6" borderId="13" xfId="0" applyFont="1" applyFill="1" applyBorder="1"/>
    <xf numFmtId="0" fontId="0" fillId="6" borderId="14" xfId="0" applyFill="1" applyBorder="1"/>
    <xf numFmtId="164" fontId="1" fillId="6" borderId="14" xfId="0" applyNumberFormat="1" applyFont="1" applyFill="1" applyBorder="1"/>
    <xf numFmtId="167" fontId="1" fillId="6" borderId="15" xfId="0" applyNumberFormat="1" applyFont="1" applyFill="1" applyBorder="1"/>
    <xf numFmtId="0" fontId="2" fillId="5" borderId="0" xfId="0" applyFont="1" applyFill="1" applyBorder="1" applyAlignment="1">
      <alignment horizontal="centerContinuous" wrapText="1"/>
    </xf>
    <xf numFmtId="0" fontId="9" fillId="5" borderId="0" xfId="0" applyFont="1" applyFill="1" applyBorder="1" applyAlignment="1">
      <alignment horizontal="centerContinuous"/>
    </xf>
    <xf numFmtId="0" fontId="0" fillId="0" borderId="0" xfId="0" applyBorder="1"/>
    <xf numFmtId="164" fontId="7" fillId="0" borderId="3" xfId="0" applyNumberFormat="1" applyFont="1" applyFill="1" applyBorder="1"/>
    <xf numFmtId="0" fontId="10" fillId="0" borderId="0" xfId="0" applyFont="1"/>
    <xf numFmtId="0" fontId="2" fillId="11" borderId="1" xfId="0" applyFont="1" applyFill="1" applyBorder="1"/>
    <xf numFmtId="0" fontId="11" fillId="11" borderId="1" xfId="0" applyFont="1" applyFill="1" applyBorder="1"/>
    <xf numFmtId="0" fontId="2" fillId="3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Fill="1" applyBorder="1"/>
    <xf numFmtId="0" fontId="10" fillId="0" borderId="0" xfId="0" applyFont="1" applyAlignment="1">
      <alignment horizontal="center" wrapText="1"/>
    </xf>
    <xf numFmtId="0" fontId="11" fillId="0" borderId="0" xfId="0" applyFont="1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FFFFFF"/>
      <rgbColor rgb="00FFFFFF"/>
      <rgbColor rgb="00FFFFFF"/>
      <rgbColor rgb="00FFFFFF"/>
      <rgbColor rgb="00FFFFFF"/>
      <rgbColor rgb="00AFAFAF"/>
      <rgbColor rgb="00B4A87D"/>
      <rgbColor rgb="00C05046"/>
      <rgbColor rgb="00592653"/>
      <rgbColor rgb="00FFFFFF"/>
      <rgbColor rgb="00E1E1E1"/>
      <rgbColor rgb="00FFFFFF"/>
      <rgbColor rgb="00FFFFFF"/>
      <rgbColor rgb="00809EC2"/>
      <rgbColor rgb="00D58B46"/>
      <rgbColor rgb="009BBB59"/>
      <rgbColor rgb="00C05046"/>
      <rgbColor rgb="0073AFB6"/>
      <rgbColor rgb="00C0A901"/>
      <rgbColor rgb="00AFAFAF"/>
      <rgbColor rgb="00FFB300"/>
      <rgbColor rgb="00809EC2"/>
      <rgbColor rgb="00D58B46"/>
      <rgbColor rgb="009BBB59"/>
      <rgbColor rgb="00C05046"/>
      <rgbColor rgb="0073AFB6"/>
      <rgbColor rgb="00C0A901"/>
      <rgbColor rgb="00AFAFAF"/>
      <rgbColor rgb="00FFB30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008000"/>
      <rgbColor rgb="00FFFFFF"/>
      <rgbColor rgb="007030A0"/>
      <rgbColor rgb="00FFB300"/>
      <rgbColor rgb="00FFFFFF"/>
      <rgbColor rgb="00FFFFFF"/>
      <rgbColor rgb="009BBB59"/>
      <rgbColor rgb="00000000"/>
      <rgbColor rgb="00D58B46"/>
      <rgbColor rgb="00809EC2"/>
      <rgbColor rgb="00FFFFFF"/>
      <rgbColor rgb="00FFFFFF"/>
      <rgbColor rgb="0073AFB6"/>
      <rgbColor rgb="00C0A901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Guggenheim (w/black)">
      <a:dk1>
        <a:srgbClr val="000000"/>
      </a:dk1>
      <a:lt1>
        <a:srgbClr val="FFFFFF"/>
      </a:lt1>
      <a:dk2>
        <a:srgbClr val="646464"/>
      </a:dk2>
      <a:lt2>
        <a:srgbClr val="E1E1E1"/>
      </a:lt2>
      <a:accent1>
        <a:srgbClr val="53284F"/>
      </a:accent1>
      <a:accent2>
        <a:srgbClr val="A0A0A0"/>
      </a:accent2>
      <a:accent3>
        <a:srgbClr val="5E8AB4"/>
      </a:accent3>
      <a:accent4>
        <a:srgbClr val="719949"/>
      </a:accent4>
      <a:accent5>
        <a:srgbClr val="646464"/>
      </a:accent5>
      <a:accent6>
        <a:srgbClr val="003B71"/>
      </a:accent6>
      <a:hlink>
        <a:srgbClr val="5E8AB4"/>
      </a:hlink>
      <a:folHlink>
        <a:srgbClr val="5E8AB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9595-255D-4BE6-936E-8F6E2B8179DD}">
  <dimension ref="C2:K26"/>
  <sheetViews>
    <sheetView showGridLines="0" tabSelected="1" zoomScale="115" zoomScaleNormal="115" workbookViewId="0"/>
  </sheetViews>
  <sheetFormatPr defaultRowHeight="12.75" x14ac:dyDescent="0.2"/>
  <cols>
    <col min="1" max="2" width="3.28515625" customWidth="1"/>
    <col min="3" max="3" width="64.42578125" customWidth="1"/>
    <col min="4" max="4" width="28" customWidth="1"/>
    <col min="5" max="5" width="26.42578125" customWidth="1"/>
    <col min="6" max="7" width="1.7109375" customWidth="1"/>
    <col min="8" max="8" width="32.28515625" customWidth="1"/>
    <col min="9" max="9" width="15.28515625" customWidth="1"/>
    <col min="10" max="11" width="1.7109375" customWidth="1"/>
  </cols>
  <sheetData>
    <row r="2" spans="3:11" x14ac:dyDescent="0.2">
      <c r="C2" s="86" t="s">
        <v>46</v>
      </c>
      <c r="D2" s="86"/>
      <c r="E2" s="86"/>
      <c r="F2" s="86"/>
      <c r="G2" s="86"/>
      <c r="H2" s="86"/>
      <c r="I2" s="86"/>
      <c r="J2" s="87"/>
      <c r="K2" s="87"/>
    </row>
    <row r="3" spans="3:11" s="88" customFormat="1" ht="5.0999999999999996" customHeight="1" x14ac:dyDescent="0.2">
      <c r="C3" s="87"/>
      <c r="D3" s="87"/>
      <c r="E3" s="87"/>
      <c r="F3" s="87"/>
      <c r="G3" s="87"/>
      <c r="H3" s="87"/>
      <c r="I3" s="87"/>
      <c r="J3" s="87"/>
      <c r="K3" s="87"/>
    </row>
    <row r="4" spans="3:11" ht="33.75" customHeight="1" x14ac:dyDescent="0.2">
      <c r="C4" s="93" t="s">
        <v>48</v>
      </c>
      <c r="D4" s="93"/>
      <c r="E4" s="93"/>
      <c r="F4" s="93"/>
      <c r="G4" s="93"/>
      <c r="H4" s="93"/>
      <c r="I4" s="93"/>
      <c r="J4" s="91"/>
      <c r="K4" s="91"/>
    </row>
    <row r="5" spans="3:11" ht="33" customHeight="1" x14ac:dyDescent="0.2">
      <c r="H5" s="90" t="s">
        <v>47</v>
      </c>
      <c r="I5" s="90"/>
      <c r="J5" s="89"/>
      <c r="K5" s="89"/>
    </row>
    <row r="6" spans="3:11" ht="12.75" customHeight="1" x14ac:dyDescent="0.2">
      <c r="C6" s="60" t="s">
        <v>44</v>
      </c>
      <c r="D6" s="52"/>
      <c r="E6" s="51"/>
      <c r="H6" s="79" t="s">
        <v>49</v>
      </c>
      <c r="I6" s="80"/>
      <c r="J6" s="81"/>
      <c r="K6" s="81"/>
    </row>
    <row r="7" spans="3:11" ht="5.0999999999999996" customHeight="1" x14ac:dyDescent="0.2"/>
    <row r="8" spans="3:11" ht="26.25" customHeight="1" x14ac:dyDescent="0.2">
      <c r="D8" s="2" t="s">
        <v>28</v>
      </c>
      <c r="E8" s="13" t="s">
        <v>43</v>
      </c>
      <c r="H8" s="13" t="s">
        <v>30</v>
      </c>
      <c r="I8" s="13" t="s">
        <v>29</v>
      </c>
    </row>
    <row r="9" spans="3:11" ht="2.4500000000000002" customHeight="1" x14ac:dyDescent="0.2">
      <c r="D9" s="61"/>
      <c r="E9" s="61"/>
      <c r="H9" s="61"/>
      <c r="I9" s="61"/>
    </row>
    <row r="10" spans="3:11" ht="2.4500000000000002" customHeight="1" x14ac:dyDescent="0.2">
      <c r="D10" s="50"/>
      <c r="E10" s="50"/>
    </row>
    <row r="11" spans="3:11" x14ac:dyDescent="0.2">
      <c r="C11" s="19" t="s">
        <v>21</v>
      </c>
      <c r="D11" s="28">
        <f>Allocations!J9</f>
        <v>1048839283</v>
      </c>
      <c r="E11" s="72">
        <v>0</v>
      </c>
      <c r="H11" s="70">
        <f>IF(E11&gt;D11,"Error. Amount greater than total",Allocations!P19)</f>
        <v>0</v>
      </c>
      <c r="I11" s="15">
        <f>IF(E11&gt;D11,"Error. Amount greater than total.", Allocations!Q19)</f>
        <v>0</v>
      </c>
      <c r="J11" s="68"/>
      <c r="K11" s="68"/>
    </row>
    <row r="12" spans="3:11" x14ac:dyDescent="0.2">
      <c r="C12" s="19" t="s">
        <v>1</v>
      </c>
      <c r="D12" s="28">
        <f>Allocations!J10</f>
        <v>154709893</v>
      </c>
      <c r="E12" s="72">
        <v>0</v>
      </c>
      <c r="H12" s="70">
        <f>IF(E12&gt;D12,"Error! amount greater than total",Allocations!P20)</f>
        <v>0</v>
      </c>
      <c r="I12" s="15">
        <f>IF(E12&gt;D12,"Error. Amount greater than total.", Allocations!Q20)</f>
        <v>0</v>
      </c>
      <c r="J12" s="68"/>
      <c r="K12" s="68"/>
    </row>
    <row r="13" spans="3:11" x14ac:dyDescent="0.2">
      <c r="C13" s="19" t="s">
        <v>2</v>
      </c>
      <c r="D13" s="28">
        <f>Allocations!J11</f>
        <v>355303342</v>
      </c>
      <c r="E13" s="72">
        <v>0</v>
      </c>
      <c r="H13" s="70">
        <f>IF(E13&gt;D13,"Error! amount greater than total",Allocations!P21)</f>
        <v>0</v>
      </c>
      <c r="I13" s="15">
        <f>IF(E13&gt;D13,"Error. Amount greater than total.", Allocations!Q21)</f>
        <v>0</v>
      </c>
      <c r="J13" s="68"/>
      <c r="K13" s="68"/>
    </row>
    <row r="14" spans="3:11" x14ac:dyDescent="0.2">
      <c r="H14" s="65"/>
      <c r="I14" s="65"/>
      <c r="J14" s="65"/>
      <c r="K14" s="65"/>
    </row>
    <row r="15" spans="3:11" x14ac:dyDescent="0.2">
      <c r="H15" s="65"/>
      <c r="I15" s="65"/>
      <c r="J15" s="65"/>
      <c r="K15" s="65"/>
    </row>
    <row r="16" spans="3:11" ht="12.75" customHeight="1" x14ac:dyDescent="0.2">
      <c r="C16" s="60" t="s">
        <v>45</v>
      </c>
      <c r="D16" s="52"/>
      <c r="E16" s="51"/>
      <c r="H16" s="79" t="s">
        <v>49</v>
      </c>
      <c r="I16" s="80"/>
      <c r="J16" s="81"/>
      <c r="K16" s="81"/>
    </row>
    <row r="17" spans="3:11" ht="5.0999999999999996" customHeight="1" x14ac:dyDescent="0.2">
      <c r="H17" s="65"/>
      <c r="I17" s="65"/>
      <c r="J17" s="65"/>
      <c r="K17" s="65"/>
    </row>
    <row r="18" spans="3:11" ht="26.25" customHeight="1" x14ac:dyDescent="0.2">
      <c r="D18" s="13" t="s">
        <v>34</v>
      </c>
      <c r="E18" s="13" t="s">
        <v>35</v>
      </c>
      <c r="H18" s="67" t="s">
        <v>30</v>
      </c>
      <c r="I18" s="67" t="s">
        <v>29</v>
      </c>
      <c r="J18" s="68"/>
      <c r="K18" s="68"/>
    </row>
    <row r="19" spans="3:11" ht="2.4500000000000002" customHeight="1" x14ac:dyDescent="0.2">
      <c r="D19" s="61"/>
      <c r="E19" s="61" t="s">
        <v>31</v>
      </c>
      <c r="H19" s="66"/>
      <c r="I19" s="66"/>
      <c r="J19" s="65"/>
      <c r="K19" s="65"/>
    </row>
    <row r="20" spans="3:11" ht="2.4500000000000002" customHeight="1" x14ac:dyDescent="0.2">
      <c r="D20" s="50"/>
      <c r="E20" s="50"/>
      <c r="H20" s="65"/>
      <c r="I20" s="65"/>
      <c r="J20" s="65"/>
      <c r="K20" s="65"/>
    </row>
    <row r="21" spans="3:11" x14ac:dyDescent="0.2">
      <c r="C21" t="s">
        <v>32</v>
      </c>
      <c r="D21" s="69">
        <v>1950900491</v>
      </c>
      <c r="E21" s="8">
        <v>0</v>
      </c>
      <c r="H21" s="74">
        <f>IF(E21&gt;D21,"Error. Amount greater than total", Allocations!P17)</f>
        <v>0</v>
      </c>
      <c r="I21" s="15">
        <f>IF(E21&gt;D21,"Error. Amount greater than total", Allocations!Q17)</f>
        <v>0</v>
      </c>
      <c r="J21" s="73"/>
      <c r="K21" s="73"/>
    </row>
    <row r="22" spans="3:11" x14ac:dyDescent="0.2">
      <c r="C22" t="s">
        <v>33</v>
      </c>
      <c r="D22" s="69">
        <v>4542578691650</v>
      </c>
      <c r="E22" s="8">
        <v>0</v>
      </c>
      <c r="H22" s="74">
        <f>IF(E22&gt;D22,"Error. Amount greater than total", Allocations!P18)</f>
        <v>0</v>
      </c>
      <c r="I22" s="15">
        <f>IF(E22&gt;D22,"Error. Amount greater than total", Allocations!Q18)</f>
        <v>0</v>
      </c>
      <c r="J22" s="73"/>
      <c r="K22" s="73"/>
    </row>
    <row r="23" spans="3:11" ht="5.0999999999999996" customHeight="1" x14ac:dyDescent="0.2">
      <c r="D23" s="64"/>
      <c r="H23" s="65"/>
      <c r="I23" s="65"/>
      <c r="J23" s="65"/>
      <c r="K23" s="65"/>
    </row>
    <row r="26" spans="3:11" x14ac:dyDescent="0.2">
      <c r="C26" s="75" t="s">
        <v>36</v>
      </c>
      <c r="D26" s="76"/>
      <c r="E26" s="76"/>
      <c r="F26" s="76"/>
      <c r="G26" s="76"/>
      <c r="H26" s="77">
        <f>SUM(H11:H13,H21:H22)</f>
        <v>0</v>
      </c>
      <c r="I26" s="78">
        <f>SUM(I11:I13,I21:I22)</f>
        <v>0</v>
      </c>
      <c r="J26" s="92"/>
      <c r="K26" s="92"/>
    </row>
  </sheetData>
  <mergeCells count="2">
    <mergeCell ref="H5:I5"/>
    <mergeCell ref="C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C3F4-3552-43AE-995A-748431B98FD3}">
  <dimension ref="A3:S87"/>
  <sheetViews>
    <sheetView showGridLines="0" zoomScaleNormal="100" workbookViewId="0">
      <selection activeCell="P35" sqref="P35"/>
    </sheetView>
  </sheetViews>
  <sheetFormatPr defaultRowHeight="12.75" x14ac:dyDescent="0.2"/>
  <cols>
    <col min="1" max="2" width="3.28515625" style="19" customWidth="1"/>
    <col min="3" max="3" width="24.140625" style="19" customWidth="1"/>
    <col min="4" max="4" width="18.7109375" style="19" customWidth="1"/>
    <col min="5" max="6" width="1.7109375" style="19" customWidth="1"/>
    <col min="7" max="7" width="12.140625" style="19" customWidth="1"/>
    <col min="8" max="9" width="1.7109375" style="19" customWidth="1"/>
    <col min="10" max="11" width="13.85546875" style="19" customWidth="1"/>
    <col min="12" max="12" width="17.28515625" style="19" customWidth="1"/>
    <col min="13" max="14" width="3.28515625" style="19" customWidth="1"/>
    <col min="15" max="15" width="36.7109375" style="19" customWidth="1"/>
    <col min="16" max="16" width="18.7109375" style="19" customWidth="1"/>
    <col min="17" max="17" width="21" style="19" customWidth="1"/>
    <col min="18" max="19" width="3.28515625" style="19" customWidth="1"/>
    <col min="20" max="16384" width="9.140625" style="19"/>
  </cols>
  <sheetData>
    <row r="3" spans="3:17" x14ac:dyDescent="0.2">
      <c r="C3" s="11" t="s">
        <v>11</v>
      </c>
      <c r="D3" s="11"/>
      <c r="F3" s="20"/>
      <c r="G3" s="16" t="s">
        <v>18</v>
      </c>
      <c r="I3" s="21"/>
      <c r="J3" s="7" t="s">
        <v>41</v>
      </c>
      <c r="K3" s="7"/>
      <c r="L3" s="7"/>
    </row>
    <row r="4" spans="3:17" ht="5.0999999999999996" customHeight="1" x14ac:dyDescent="0.2">
      <c r="F4" s="20"/>
      <c r="I4" s="20"/>
      <c r="J4" s="3"/>
      <c r="K4" s="3"/>
    </row>
    <row r="5" spans="3:17" ht="27" customHeight="1" x14ac:dyDescent="0.2">
      <c r="C5" s="2" t="s">
        <v>15</v>
      </c>
      <c r="D5" s="13" t="s">
        <v>16</v>
      </c>
      <c r="F5" s="20"/>
      <c r="G5" s="13" t="s">
        <v>19</v>
      </c>
      <c r="I5" s="20"/>
      <c r="J5" s="4" t="s">
        <v>5</v>
      </c>
      <c r="K5" s="71" t="s">
        <v>3</v>
      </c>
      <c r="L5" s="9" t="s">
        <v>6</v>
      </c>
    </row>
    <row r="6" spans="3:17" ht="2.4500000000000002" customHeight="1" x14ac:dyDescent="0.2">
      <c r="C6" s="23"/>
      <c r="D6" s="23"/>
      <c r="F6" s="20"/>
      <c r="G6" s="24"/>
      <c r="I6" s="20"/>
      <c r="J6" s="24"/>
      <c r="K6" s="24"/>
      <c r="L6" s="25"/>
    </row>
    <row r="7" spans="3:17" ht="2.4500000000000002" customHeight="1" x14ac:dyDescent="0.2">
      <c r="C7" s="22"/>
      <c r="D7" s="22"/>
      <c r="F7" s="20"/>
      <c r="I7" s="20"/>
      <c r="L7" s="26"/>
    </row>
    <row r="8" spans="3:17" x14ac:dyDescent="0.2">
      <c r="C8" s="19" t="s">
        <v>0</v>
      </c>
      <c r="D8" s="29"/>
      <c r="F8" s="20"/>
      <c r="G8" s="29"/>
      <c r="I8" s="20"/>
      <c r="J8" s="36">
        <v>193108667.19</v>
      </c>
      <c r="K8" s="36">
        <v>2599343.16</v>
      </c>
      <c r="L8" s="37">
        <f>SUM(J8:K8)</f>
        <v>195708010.34999999</v>
      </c>
    </row>
    <row r="9" spans="3:17" x14ac:dyDescent="0.2">
      <c r="C9" s="19" t="s">
        <v>21</v>
      </c>
      <c r="D9" s="82">
        <f>Input!E11</f>
        <v>0</v>
      </c>
      <c r="F9" s="20"/>
      <c r="G9" s="27">
        <f>D9/J9</f>
        <v>0</v>
      </c>
      <c r="I9" s="20"/>
      <c r="J9" s="17">
        <v>1048839283</v>
      </c>
      <c r="K9" s="17">
        <v>31281632</v>
      </c>
      <c r="L9" s="5">
        <f t="shared" ref="L9:L11" si="0">SUM(J9:K9)</f>
        <v>1080120915</v>
      </c>
    </row>
    <row r="10" spans="3:17" x14ac:dyDescent="0.2">
      <c r="C10" s="19" t="s">
        <v>1</v>
      </c>
      <c r="D10" s="82">
        <f>Input!E12</f>
        <v>0</v>
      </c>
      <c r="F10" s="20"/>
      <c r="G10" s="27">
        <f>D10/J10</f>
        <v>0</v>
      </c>
      <c r="I10" s="20"/>
      <c r="J10" s="17">
        <v>154709893</v>
      </c>
      <c r="K10" s="17">
        <v>4447909</v>
      </c>
      <c r="L10" s="5">
        <f t="shared" si="0"/>
        <v>159157802</v>
      </c>
    </row>
    <row r="11" spans="3:17" x14ac:dyDescent="0.2">
      <c r="C11" s="19" t="s">
        <v>2</v>
      </c>
      <c r="D11" s="82">
        <f>Input!E13</f>
        <v>0</v>
      </c>
      <c r="F11" s="20"/>
      <c r="G11" s="27">
        <f>D11/J11</f>
        <v>0</v>
      </c>
      <c r="I11" s="20"/>
      <c r="J11" s="17">
        <v>355303342</v>
      </c>
      <c r="K11" s="17">
        <v>9659810</v>
      </c>
      <c r="L11" s="5">
        <f t="shared" si="0"/>
        <v>364963152</v>
      </c>
    </row>
    <row r="12" spans="3:17" ht="5.0999999999999996" customHeight="1" x14ac:dyDescent="0.2">
      <c r="F12" s="22"/>
      <c r="H12" s="22"/>
      <c r="I12" s="22"/>
      <c r="L12" s="22"/>
    </row>
    <row r="13" spans="3:17" ht="12.75" customHeight="1" x14ac:dyDescent="0.2">
      <c r="C13" s="1"/>
      <c r="O13" s="48" t="s">
        <v>50</v>
      </c>
      <c r="P13" s="49"/>
      <c r="Q13" s="49"/>
    </row>
    <row r="14" spans="3:17" ht="12.75" customHeight="1" x14ac:dyDescent="0.2">
      <c r="C14" s="1"/>
    </row>
    <row r="15" spans="3:17" ht="12.75" customHeight="1" x14ac:dyDescent="0.2">
      <c r="O15" s="45" t="s">
        <v>50</v>
      </c>
      <c r="P15" s="46" t="s">
        <v>14</v>
      </c>
      <c r="Q15" s="47" t="s">
        <v>20</v>
      </c>
    </row>
    <row r="16" spans="3:17" ht="5.0999999999999996" customHeight="1" x14ac:dyDescent="0.2">
      <c r="O16" s="23"/>
      <c r="P16" s="23"/>
      <c r="Q16" s="35"/>
    </row>
    <row r="17" spans="4:17" ht="12.75" customHeight="1" x14ac:dyDescent="0.2">
      <c r="O17" s="19" t="s">
        <v>37</v>
      </c>
      <c r="P17" s="28">
        <f>P27*$Q$67</f>
        <v>0</v>
      </c>
      <c r="Q17" s="40">
        <f>P17/$P$42</f>
        <v>0</v>
      </c>
    </row>
    <row r="18" spans="4:17" ht="12.75" customHeight="1" x14ac:dyDescent="0.2">
      <c r="O18" s="19" t="s">
        <v>38</v>
      </c>
      <c r="P18" s="30">
        <f>P27*$Q$62</f>
        <v>0</v>
      </c>
      <c r="Q18" s="40">
        <f>P18/$P$42</f>
        <v>0</v>
      </c>
    </row>
    <row r="19" spans="4:17" ht="12.75" customHeight="1" x14ac:dyDescent="0.2">
      <c r="D19" s="17"/>
      <c r="O19" s="19" t="s">
        <v>21</v>
      </c>
      <c r="P19" s="30">
        <f>P28*$G9</f>
        <v>0</v>
      </c>
      <c r="Q19" s="40">
        <f>P19/$P$42</f>
        <v>0</v>
      </c>
    </row>
    <row r="20" spans="4:17" ht="12.75" customHeight="1" x14ac:dyDescent="0.2">
      <c r="D20" s="17"/>
      <c r="O20" s="19" t="s">
        <v>1</v>
      </c>
      <c r="P20" s="30">
        <f>P29*$G10</f>
        <v>0</v>
      </c>
      <c r="Q20" s="40">
        <f>P20/$P$42</f>
        <v>0</v>
      </c>
    </row>
    <row r="21" spans="4:17" ht="12.75" customHeight="1" x14ac:dyDescent="0.2">
      <c r="D21" s="30"/>
      <c r="O21" s="19" t="s">
        <v>2</v>
      </c>
      <c r="P21" s="30">
        <f>P30*$G11</f>
        <v>0</v>
      </c>
      <c r="Q21" s="40">
        <f>P21/$P$42</f>
        <v>0</v>
      </c>
    </row>
    <row r="22" spans="4:17" ht="12.75" customHeight="1" x14ac:dyDescent="0.2">
      <c r="O22" s="31" t="s">
        <v>4</v>
      </c>
      <c r="P22" s="18">
        <f>SUM(P17:P21)</f>
        <v>0</v>
      </c>
      <c r="Q22" s="42">
        <f>SUM(Q17:Q21)</f>
        <v>0</v>
      </c>
    </row>
    <row r="23" spans="4:17" ht="12.75" customHeight="1" x14ac:dyDescent="0.2">
      <c r="O23" s="32"/>
    </row>
    <row r="24" spans="4:17" ht="12.75" customHeight="1" x14ac:dyDescent="0.2"/>
    <row r="25" spans="4:17" ht="12.75" customHeight="1" x14ac:dyDescent="0.2">
      <c r="O25" s="33" t="s">
        <v>17</v>
      </c>
      <c r="P25" s="34" t="s">
        <v>14</v>
      </c>
      <c r="Q25" s="44" t="s">
        <v>10</v>
      </c>
    </row>
    <row r="26" spans="4:17" ht="5.0999999999999996" customHeight="1" x14ac:dyDescent="0.2">
      <c r="O26" s="23"/>
      <c r="P26" s="23"/>
      <c r="Q26" s="23"/>
    </row>
    <row r="27" spans="4:17" ht="12.75" customHeight="1" x14ac:dyDescent="0.2">
      <c r="O27" s="19" t="s">
        <v>0</v>
      </c>
      <c r="P27" s="28">
        <f>Q27*$P$42</f>
        <v>89276908.338202998</v>
      </c>
      <c r="Q27" s="15">
        <f>Q40*Q46</f>
        <v>0.14879484723033834</v>
      </c>
    </row>
    <row r="28" spans="4:17" ht="12.75" customHeight="1" x14ac:dyDescent="0.2">
      <c r="O28" s="19" t="s">
        <v>21</v>
      </c>
      <c r="P28" s="30">
        <f>Q28*$P$42</f>
        <v>492723091.66179699</v>
      </c>
      <c r="Q28" s="15">
        <f>Q40*Q47</f>
        <v>0.82120515276966166</v>
      </c>
    </row>
    <row r="29" spans="4:17" ht="12.75" customHeight="1" x14ac:dyDescent="0.2">
      <c r="O29" s="19" t="s">
        <v>1</v>
      </c>
      <c r="P29" s="30">
        <f>Q29*$P$42</f>
        <v>5465991.0353441043</v>
      </c>
      <c r="Q29" s="15">
        <f>Q52*Q41</f>
        <v>9.1099850589068405E-3</v>
      </c>
    </row>
    <row r="30" spans="4:17" ht="12.75" customHeight="1" x14ac:dyDescent="0.2">
      <c r="O30" s="19" t="s">
        <v>2</v>
      </c>
      <c r="P30" s="30">
        <f>Q30*$P$42</f>
        <v>12534008.964655895</v>
      </c>
      <c r="Q30" s="15">
        <f>Q53*Q41</f>
        <v>2.0890014941093157E-2</v>
      </c>
    </row>
    <row r="31" spans="4:17" ht="12.75" customHeight="1" x14ac:dyDescent="0.2">
      <c r="O31" s="6" t="s">
        <v>4</v>
      </c>
      <c r="P31" s="12">
        <f>SUM(P27:P30)</f>
        <v>600000000</v>
      </c>
      <c r="Q31" s="42">
        <f>SUM(Q27:Q30)</f>
        <v>0.99999999999999989</v>
      </c>
    </row>
    <row r="32" spans="4:17" ht="12.75" customHeight="1" x14ac:dyDescent="0.2"/>
    <row r="33" spans="15:19" ht="12.75" customHeight="1" x14ac:dyDescent="0.2"/>
    <row r="34" spans="15:19" ht="12.75" customHeight="1" x14ac:dyDescent="0.2"/>
    <row r="35" spans="15:19" ht="12.75" customHeight="1" x14ac:dyDescent="0.2"/>
    <row r="36" spans="15:19" s="83" customFormat="1" ht="12.75" customHeight="1" x14ac:dyDescent="0.2">
      <c r="O36" s="84" t="s">
        <v>40</v>
      </c>
      <c r="P36" s="85"/>
      <c r="Q36" s="85"/>
      <c r="R36" s="94"/>
      <c r="S36" s="94"/>
    </row>
    <row r="37" spans="15:19" ht="12.75" customHeight="1" x14ac:dyDescent="0.2"/>
    <row r="38" spans="15:19" ht="12.75" customHeight="1" x14ac:dyDescent="0.2">
      <c r="O38" s="33" t="s">
        <v>7</v>
      </c>
      <c r="P38" s="43" t="s">
        <v>14</v>
      </c>
      <c r="Q38" s="44" t="s">
        <v>10</v>
      </c>
    </row>
    <row r="39" spans="15:19" ht="5.0999999999999996" customHeight="1" x14ac:dyDescent="0.2">
      <c r="O39" s="23"/>
      <c r="P39" s="23"/>
      <c r="Q39" s="23"/>
    </row>
    <row r="40" spans="15:19" ht="12.75" customHeight="1" x14ac:dyDescent="0.2">
      <c r="O40" s="19" t="s">
        <v>8</v>
      </c>
      <c r="P40" s="28">
        <f>Q40*$P$42</f>
        <v>582000000</v>
      </c>
      <c r="Q40" s="14">
        <v>0.97</v>
      </c>
    </row>
    <row r="41" spans="15:19" ht="12.75" customHeight="1" x14ac:dyDescent="0.2">
      <c r="O41" s="19" t="s">
        <v>9</v>
      </c>
      <c r="P41" s="30">
        <f>Q41*$P$42</f>
        <v>18000000</v>
      </c>
      <c r="Q41" s="14">
        <v>0.03</v>
      </c>
    </row>
    <row r="42" spans="15:19" ht="12.75" customHeight="1" x14ac:dyDescent="0.2">
      <c r="O42" s="6" t="s">
        <v>4</v>
      </c>
      <c r="P42" s="10">
        <v>600000000</v>
      </c>
      <c r="Q42" s="42">
        <f>SUM(Q40:Q41)</f>
        <v>1</v>
      </c>
    </row>
    <row r="43" spans="15:19" ht="12.75" customHeight="1" x14ac:dyDescent="0.2"/>
    <row r="44" spans="15:19" ht="27" customHeight="1" x14ac:dyDescent="0.2">
      <c r="O44" s="33" t="s">
        <v>12</v>
      </c>
      <c r="P44" s="34" t="s">
        <v>6</v>
      </c>
      <c r="Q44" s="44" t="s">
        <v>10</v>
      </c>
    </row>
    <row r="45" spans="15:19" ht="5.0999999999999996" customHeight="1" x14ac:dyDescent="0.2">
      <c r="O45" s="23"/>
      <c r="P45" s="23"/>
      <c r="Q45" s="23"/>
    </row>
    <row r="46" spans="15:19" ht="12.75" customHeight="1" x14ac:dyDescent="0.2">
      <c r="O46" s="19" t="s">
        <v>0</v>
      </c>
      <c r="P46" s="28">
        <f>L8</f>
        <v>195708010.34999999</v>
      </c>
      <c r="Q46" s="15">
        <f>P46/$P$48</f>
        <v>0.15339674972199829</v>
      </c>
    </row>
    <row r="47" spans="15:19" ht="12.75" customHeight="1" x14ac:dyDescent="0.2">
      <c r="O47" s="19" t="s">
        <v>21</v>
      </c>
      <c r="P47" s="30">
        <f>L9</f>
        <v>1080120915</v>
      </c>
      <c r="Q47" s="15">
        <f>P47/$P$48</f>
        <v>0.84660325027800176</v>
      </c>
    </row>
    <row r="48" spans="15:19" ht="12.75" customHeight="1" x14ac:dyDescent="0.2">
      <c r="O48" s="6" t="s">
        <v>4</v>
      </c>
      <c r="P48" s="12">
        <f>SUM(P46:P47)</f>
        <v>1275828925.3499999</v>
      </c>
      <c r="Q48" s="42">
        <f>SUM(Q46:Q47)</f>
        <v>1</v>
      </c>
    </row>
    <row r="49" spans="15:17" ht="12.75" customHeight="1" x14ac:dyDescent="0.2"/>
    <row r="50" spans="15:17" ht="25.5" customHeight="1" x14ac:dyDescent="0.2">
      <c r="O50" s="33" t="s">
        <v>13</v>
      </c>
      <c r="P50" s="34" t="s">
        <v>6</v>
      </c>
      <c r="Q50" s="44" t="s">
        <v>10</v>
      </c>
    </row>
    <row r="51" spans="15:17" ht="5.0999999999999996" customHeight="1" x14ac:dyDescent="0.2">
      <c r="O51" s="23"/>
      <c r="P51" s="23"/>
      <c r="Q51" s="23"/>
    </row>
    <row r="52" spans="15:17" ht="12.75" customHeight="1" x14ac:dyDescent="0.2">
      <c r="O52" s="19" t="s">
        <v>1</v>
      </c>
      <c r="P52" s="28">
        <f>L10</f>
        <v>159157802</v>
      </c>
      <c r="Q52" s="15">
        <f>P52/$P$54</f>
        <v>0.30366616863022805</v>
      </c>
    </row>
    <row r="53" spans="15:17" ht="12.75" customHeight="1" x14ac:dyDescent="0.2">
      <c r="O53" s="19" t="s">
        <v>2</v>
      </c>
      <c r="P53" s="30">
        <f>L11</f>
        <v>364963152</v>
      </c>
      <c r="Q53" s="15">
        <f>P53/$P$54</f>
        <v>0.69633383136977189</v>
      </c>
    </row>
    <row r="54" spans="15:17" ht="12.75" customHeight="1" x14ac:dyDescent="0.2">
      <c r="O54" s="6" t="s">
        <v>4</v>
      </c>
      <c r="P54" s="12">
        <f>SUM(P52:P53)</f>
        <v>524120954</v>
      </c>
      <c r="Q54" s="42">
        <f>SUM(Q52:Q53)</f>
        <v>1</v>
      </c>
    </row>
    <row r="55" spans="15:17" ht="12.75" customHeight="1" x14ac:dyDescent="0.2"/>
    <row r="56" spans="15:17" ht="12.75" customHeight="1" x14ac:dyDescent="0.2"/>
    <row r="57" spans="15:17" ht="12.75" customHeight="1" x14ac:dyDescent="0.2">
      <c r="O57" s="54" t="s">
        <v>22</v>
      </c>
      <c r="P57" s="53"/>
      <c r="Q57" s="53"/>
    </row>
    <row r="58" spans="15:17" ht="12.75" customHeight="1" x14ac:dyDescent="0.2"/>
    <row r="59" spans="15:17" ht="12.75" customHeight="1" x14ac:dyDescent="0.2">
      <c r="O59" s="19" t="s">
        <v>42</v>
      </c>
      <c r="Q59" s="17">
        <v>102087603241650</v>
      </c>
    </row>
    <row r="60" spans="15:17" ht="12.75" customHeight="1" x14ac:dyDescent="0.2">
      <c r="Q60" s="30"/>
    </row>
    <row r="61" spans="15:17" ht="12.75" customHeight="1" x14ac:dyDescent="0.2">
      <c r="O61" s="22" t="s">
        <v>39</v>
      </c>
      <c r="P61" s="22"/>
      <c r="Q61" s="59">
        <f>Input!E22</f>
        <v>0</v>
      </c>
    </row>
    <row r="62" spans="15:17" ht="12.75" customHeight="1" x14ac:dyDescent="0.2">
      <c r="O62" s="41" t="s">
        <v>26</v>
      </c>
      <c r="P62" s="22"/>
      <c r="Q62" s="63">
        <f>Q61/$Q$59</f>
        <v>0</v>
      </c>
    </row>
    <row r="63" spans="15:17" ht="12.75" customHeight="1" x14ac:dyDescent="0.2"/>
    <row r="64" spans="15:17" ht="12.75" customHeight="1" x14ac:dyDescent="0.2">
      <c r="O64" s="19" t="s">
        <v>24</v>
      </c>
      <c r="Q64" s="59">
        <f>Input!E21</f>
        <v>0</v>
      </c>
    </row>
    <row r="65" spans="15:17" ht="12.75" customHeight="1" x14ac:dyDescent="0.2">
      <c r="O65" s="19" t="s">
        <v>23</v>
      </c>
      <c r="Q65" s="17">
        <v>50000</v>
      </c>
    </row>
    <row r="66" spans="15:17" ht="12.75" customHeight="1" x14ac:dyDescent="0.2">
      <c r="O66" s="6" t="s">
        <v>25</v>
      </c>
      <c r="P66" s="38"/>
      <c r="Q66" s="55">
        <f>Q64*Q65</f>
        <v>0</v>
      </c>
    </row>
    <row r="67" spans="15:17" ht="12.75" customHeight="1" x14ac:dyDescent="0.2">
      <c r="O67" s="39" t="s">
        <v>26</v>
      </c>
      <c r="Q67" s="58">
        <f>Q66/$Q$59</f>
        <v>0</v>
      </c>
    </row>
    <row r="68" spans="15:17" ht="12.75" customHeight="1" x14ac:dyDescent="0.2"/>
    <row r="69" spans="15:17" ht="12.75" customHeight="1" x14ac:dyDescent="0.2">
      <c r="O69" s="57" t="s">
        <v>27</v>
      </c>
      <c r="P69" s="56"/>
      <c r="Q69" s="62">
        <f>SUM(Q62,Q67)</f>
        <v>0</v>
      </c>
    </row>
    <row r="70" spans="15:17" ht="12.75" customHeight="1" x14ac:dyDescent="0.2"/>
    <row r="71" spans="15:17" ht="12.75" customHeight="1" x14ac:dyDescent="0.2"/>
    <row r="72" spans="15:17" ht="12.75" customHeight="1" x14ac:dyDescent="0.2"/>
    <row r="73" spans="15:17" ht="12.75" customHeight="1" x14ac:dyDescent="0.2"/>
    <row r="74" spans="15:17" ht="12.75" customHeight="1" x14ac:dyDescent="0.2"/>
    <row r="75" spans="15:17" ht="12.75" customHeight="1" x14ac:dyDescent="0.2"/>
    <row r="76" spans="15:17" ht="12.75" customHeight="1" x14ac:dyDescent="0.2"/>
    <row r="77" spans="15:17" ht="12.75" customHeight="1" x14ac:dyDescent="0.2"/>
    <row r="78" spans="15:17" ht="12.75" customHeight="1" x14ac:dyDescent="0.2"/>
    <row r="79" spans="15:17" ht="12.75" customHeight="1" x14ac:dyDescent="0.2"/>
    <row r="80" spans="15:17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Ganta, Akshay</dc:creator>
  <cp:lastModifiedBy>Ganta, Akshay</cp:lastModifiedBy>
  <dcterms:created xsi:type="dcterms:W3CDTF">2026-01-27T22:27:13Z</dcterms:created>
  <dcterms:modified xsi:type="dcterms:W3CDTF">2026-01-29T03:15:20Z</dcterms:modified>
</cp:coreProperties>
</file>